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5315" windowHeight="9780" firstSheet="5" activeTab="7"/>
  </bookViews>
  <sheets>
    <sheet name="Chart ln" sheetId="4" r:id="rId1"/>
    <sheet name="Chart lin trend pow" sheetId="6" r:id="rId2"/>
    <sheet name="Chart lin" sheetId="5" r:id="rId3"/>
    <sheet name="Chart lin (2)" sheetId="7" r:id="rId4"/>
    <sheet name="Chart diff regress" sheetId="10" r:id="rId5"/>
    <sheet name="Chart integral direct" sheetId="8" r:id="rId6"/>
    <sheet name="Chart integral linearized" sheetId="9" r:id="rId7"/>
    <sheet name="Linear analysis" sheetId="1" r:id="rId8"/>
    <sheet name="Nonlinear analysis" sheetId="2" r:id="rId9"/>
  </sheets>
  <definedNames>
    <definedName name="solver_adj" localSheetId="8" hidden="1">'Nonlinear analysis'!$B$5:$B$6</definedName>
    <definedName name="solver_cvg" localSheetId="8" hidden="1">0.0001</definedName>
    <definedName name="solver_drv" localSheetId="8" hidden="1">2</definedName>
    <definedName name="solver_eng" localSheetId="7" hidden="1">1</definedName>
    <definedName name="solver_eng" localSheetId="8" hidden="1">1</definedName>
    <definedName name="solver_est" localSheetId="8" hidden="1">1</definedName>
    <definedName name="solver_itr" localSheetId="8" hidden="1">2147483647</definedName>
    <definedName name="solver_mip" localSheetId="8" hidden="1">2147483647</definedName>
    <definedName name="solver_mni" localSheetId="8" hidden="1">30</definedName>
    <definedName name="solver_mrt" localSheetId="8" hidden="1">0.075</definedName>
    <definedName name="solver_msl" localSheetId="8" hidden="1">2</definedName>
    <definedName name="solver_neg" localSheetId="7" hidden="1">1</definedName>
    <definedName name="solver_neg" localSheetId="8" hidden="1">1</definedName>
    <definedName name="solver_nod" localSheetId="8" hidden="1">2147483647</definedName>
    <definedName name="solver_num" localSheetId="7" hidden="1">0</definedName>
    <definedName name="solver_num" localSheetId="8" hidden="1">0</definedName>
    <definedName name="solver_nwt" localSheetId="8" hidden="1">1</definedName>
    <definedName name="solver_opt" localSheetId="7" hidden="1">'Linear analysis'!$H$58</definedName>
    <definedName name="solver_opt" localSheetId="8" hidden="1">'Nonlinear analysis'!$F$17</definedName>
    <definedName name="solver_pre" localSheetId="8" hidden="1">0.000001</definedName>
    <definedName name="solver_rbv" localSheetId="8" hidden="1">2</definedName>
    <definedName name="solver_rlx" localSheetId="8" hidden="1">2</definedName>
    <definedName name="solver_rsd" localSheetId="8" hidden="1">0</definedName>
    <definedName name="solver_scl" localSheetId="8" hidden="1">2</definedName>
    <definedName name="solver_sho" localSheetId="8" hidden="1">2</definedName>
    <definedName name="solver_ssz" localSheetId="8" hidden="1">100</definedName>
    <definedName name="solver_tim" localSheetId="8" hidden="1">2147483647</definedName>
    <definedName name="solver_tol" localSheetId="8" hidden="1">0.01</definedName>
    <definedName name="solver_typ" localSheetId="7" hidden="1">1</definedName>
    <definedName name="solver_typ" localSheetId="8" hidden="1">2</definedName>
    <definedName name="solver_val" localSheetId="7" hidden="1">0</definedName>
    <definedName name="solver_val" localSheetId="8" hidden="1">0</definedName>
    <definedName name="solver_ver" localSheetId="7" hidden="1">3</definedName>
    <definedName name="solver_ver" localSheetId="8" hidden="1">3</definedName>
  </definedNames>
  <calcPr calcId="145621"/>
</workbook>
</file>

<file path=xl/calcChain.xml><?xml version="1.0" encoding="utf-8"?>
<calcChain xmlns="http://schemas.openxmlformats.org/spreadsheetml/2006/main">
  <c r="H28" i="1" l="1"/>
  <c r="H27" i="1"/>
  <c r="H26" i="1"/>
  <c r="B7" i="2" l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A15" i="2"/>
  <c r="A10" i="2"/>
  <c r="A11" i="2"/>
  <c r="A12" i="2"/>
  <c r="A13" i="2"/>
  <c r="A14" i="2"/>
  <c r="A9" i="2"/>
  <c r="D11" i="2" l="1"/>
  <c r="E11" i="2" s="1"/>
  <c r="F11" i="2" s="1"/>
  <c r="D12" i="2"/>
  <c r="E12" i="2" s="1"/>
  <c r="F12" i="2" s="1"/>
  <c r="D10" i="2"/>
  <c r="E10" i="2" s="1"/>
  <c r="F10" i="2" s="1"/>
  <c r="D14" i="2"/>
  <c r="E14" i="2" s="1"/>
  <c r="F14" i="2" s="1"/>
  <c r="D15" i="2"/>
  <c r="E15" i="2" s="1"/>
  <c r="F15" i="2" s="1"/>
  <c r="D13" i="2"/>
  <c r="E13" i="2" s="1"/>
  <c r="F13" i="2" s="1"/>
  <c r="F17" i="2" l="1"/>
  <c r="K21" i="1"/>
  <c r="K22" i="1"/>
  <c r="K23" i="1"/>
  <c r="K20" i="1"/>
  <c r="J21" i="1"/>
  <c r="J22" i="1"/>
  <c r="J23" i="1"/>
  <c r="J20" i="1"/>
  <c r="C77" i="1"/>
  <c r="B77" i="1"/>
  <c r="C10" i="1" l="1"/>
  <c r="C11" i="1"/>
  <c r="C12" i="1"/>
  <c r="C13" i="1"/>
  <c r="C14" i="1"/>
  <c r="C9" i="1"/>
  <c r="B53" i="1"/>
  <c r="H21" i="1" l="1"/>
  <c r="H22" i="1"/>
  <c r="H23" i="1"/>
  <c r="H24" i="1"/>
  <c r="H20" i="1"/>
  <c r="G20" i="1"/>
  <c r="F21" i="1"/>
  <c r="F22" i="1"/>
  <c r="F23" i="1"/>
  <c r="F24" i="1"/>
  <c r="F20" i="1"/>
  <c r="B21" i="1"/>
  <c r="G21" i="1" s="1"/>
  <c r="B22" i="1"/>
  <c r="G22" i="1" s="1"/>
  <c r="B23" i="1"/>
  <c r="G23" i="1" s="1"/>
  <c r="B24" i="1"/>
  <c r="G24" i="1" s="1"/>
  <c r="B20" i="1"/>
  <c r="E21" i="1"/>
  <c r="E22" i="1"/>
  <c r="E23" i="1"/>
  <c r="E24" i="1"/>
  <c r="E20" i="1"/>
  <c r="D21" i="1"/>
  <c r="D22" i="1"/>
  <c r="D23" i="1"/>
  <c r="D24" i="1"/>
  <c r="D20" i="1"/>
  <c r="C21" i="1"/>
  <c r="C22" i="1"/>
  <c r="C23" i="1"/>
  <c r="C24" i="1"/>
  <c r="C20" i="1"/>
</calcChain>
</file>

<file path=xl/sharedStrings.xml><?xml version="1.0" encoding="utf-8"?>
<sst xmlns="http://schemas.openxmlformats.org/spreadsheetml/2006/main" count="155" uniqueCount="71">
  <si>
    <t>time (min)</t>
  </si>
  <si>
    <r>
      <t>c</t>
    </r>
    <r>
      <rPr>
        <vertAlign val="subscript"/>
        <sz val="11"/>
        <color theme="1"/>
        <rFont val="Plantagenet Cherokee"/>
        <family val="1"/>
      </rPr>
      <t>A</t>
    </r>
    <r>
      <rPr>
        <sz val="11"/>
        <color theme="1"/>
        <rFont val="Plantagenet Cherokee"/>
        <family val="1"/>
      </rPr>
      <t xml:space="preserve"> (mmol m</t>
    </r>
    <r>
      <rPr>
        <vertAlign val="superscript"/>
        <sz val="11"/>
        <color theme="1"/>
        <rFont val="Plantagenet Cherokee"/>
        <family val="1"/>
      </rPr>
      <t>–3</t>
    </r>
    <r>
      <rPr>
        <sz val="11"/>
        <color theme="1"/>
        <rFont val="Plantagenet Cherokee"/>
        <family val="1"/>
      </rPr>
      <t>)</t>
    </r>
  </si>
  <si>
    <t>mc</t>
  </si>
  <si>
    <t>kg</t>
  </si>
  <si>
    <t>V</t>
  </si>
  <si>
    <t>m3</t>
  </si>
  <si>
    <t>time range</t>
  </si>
  <si>
    <t>0-14</t>
  </si>
  <si>
    <t>(min)</t>
  </si>
  <si>
    <t>14-28</t>
  </si>
  <si>
    <t>28-42</t>
  </si>
  <si>
    <t>42-57</t>
  </si>
  <si>
    <t>57-76</t>
  </si>
  <si>
    <t>DcA</t>
  </si>
  <si>
    <t>Dt</t>
  </si>
  <si>
    <t>DcA/Dt</t>
  </si>
  <si>
    <t>-rA</t>
  </si>
  <si>
    <t>mmol/kg/min</t>
  </si>
  <si>
    <t>cA average</t>
  </si>
  <si>
    <t>ln cA</t>
  </si>
  <si>
    <t>ln(-rA)</t>
  </si>
  <si>
    <t>ln(-rA) vs ln(cA)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</si>
  <si>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</si>
  <si>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</si>
  <si>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</si>
  <si>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</si>
  <si>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</si>
  <si>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</si>
  <si>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</si>
  <si>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</si>
  <si>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</si>
  <si>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</si>
  <si>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</si>
  <si>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</si>
  <si>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</si>
  <si>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</si>
  <si>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</si>
  <si>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</si>
  <si>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</si>
  <si>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</si>
  <si>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</si>
  <si>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</si>
  <si>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</si>
  <si>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</si>
  <si>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</si>
  <si>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</si>
  <si>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</si>
  <si>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(-rA) vs cA</t>
  </si>
  <si>
    <t>kA</t>
  </si>
  <si>
    <t>-rA regressions</t>
  </si>
  <si>
    <t>cA0</t>
  </si>
  <si>
    <t>mmol/m3</t>
  </si>
  <si>
    <t>cA (mmol/m3)</t>
  </si>
  <si>
    <t>m3/kg/min</t>
  </si>
  <si>
    <t>Integral analysis of kinetic data</t>
  </si>
  <si>
    <t>st. error</t>
  </si>
  <si>
    <t>cA predicted</t>
  </si>
  <si>
    <t>residual</t>
  </si>
  <si>
    <t>x1e-5 m3/kg/min</t>
  </si>
  <si>
    <t>Sum of squares:</t>
  </si>
  <si>
    <t>normalized</t>
  </si>
  <si>
    <t>Analysis rate data</t>
  </si>
  <si>
    <t>Concentration data:</t>
  </si>
  <si>
    <t>Method 1</t>
  </si>
  <si>
    <t>intercept</t>
  </si>
  <si>
    <t>slope</t>
  </si>
  <si>
    <t>= n</t>
  </si>
  <si>
    <t>Method 2</t>
  </si>
  <si>
    <t>Method 1 data analysis</t>
  </si>
  <si>
    <t>Differential analysis, Method 2</t>
  </si>
  <si>
    <t>Integral analysis, Method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</si>
</sst>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E+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Plantagenet Cherokee"/>
      <family val="1"/>
    </font>
    <font>
      <i/>
      <sz val="11"/>
      <color theme="1"/>
      <name val="Plantagenet Cherokee"/>
      <family val="1"/>
    </font>
    <font>
      <vertAlign val="subscript"/>
      <sz val="11"/>
      <color theme="1"/>
      <name val="Plantagenet Cherokee"/>
      <family val="1"/>
    </font>
    <font>
      <vertAlign val="superscript"/>
      <sz val="11"/>
      <color theme="1"/>
      <name val="Plantagenet Cherokee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11" fontId="0" fillId="0" borderId="0" xfId="0" applyNumberFormat="1"/>
    <xf numFmtId="0" fontId="0" fillId="0" borderId="0" xfId="0" quotePrefix="1"/>
    <xf numFmtId="0" fontId="1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Continuous"/>
    </xf>
    <xf numFmtId="164" fontId="0" fillId="0" borderId="0" xfId="0" applyNumberFormat="1"/>
    <xf numFmtId="165" fontId="0" fillId="0" borderId="0" xfId="0" applyNumberFormat="1"/>
    <xf numFmtId="165" fontId="6" fillId="0" borderId="0" xfId="0" applyNumberFormat="1" applyFont="1"/>
    <xf numFmtId="0" fontId="6" fillId="0" borderId="0" xfId="0" applyFont="1"/>
    <xf numFmtId="165" fontId="0" fillId="0" borderId="0" xfId="0" applyNumberFormat="1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tyles" Target="styles.xml"/><Relationship Id="rId5" Type="http://schemas.openxmlformats.org/officeDocument/2006/relationships/chartsheet" Target="chartsheets/sheet5.xml"/><Relationship Id="rId10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1"/>
            <c:dispEq val="1"/>
            <c:trendlineLbl>
              <c:layout/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analysis'!$G$20:$G$24</c:f>
              <c:numCache>
                <c:formatCode>General</c:formatCode>
                <c:ptCount val="5"/>
                <c:pt idx="0">
                  <c:v>2.0093543216118479</c:v>
                </c:pt>
                <c:pt idx="1">
                  <c:v>1.7255306314209538</c:v>
                </c:pt>
                <c:pt idx="2">
                  <c:v>1.4464482839396378</c:v>
                </c:pt>
                <c:pt idx="3">
                  <c:v>1.1502555218199482</c:v>
                </c:pt>
                <c:pt idx="4">
                  <c:v>0.80848277923984968</c:v>
                </c:pt>
              </c:numCache>
            </c:numRef>
          </c:xVal>
          <c:yVal>
            <c:numRef>
              <c:f>'Linear analysis'!$H$20:$H$24</c:f>
              <c:numCache>
                <c:formatCode>General</c:formatCode>
                <c:ptCount val="5"/>
                <c:pt idx="0">
                  <c:v>-7.2494554073713848</c:v>
                </c:pt>
                <c:pt idx="1">
                  <c:v>-7.5246462113898369</c:v>
                </c:pt>
                <c:pt idx="2">
                  <c:v>-7.8544780677878796</c:v>
                </c:pt>
                <c:pt idx="3">
                  <c:v>-8.0245670561461999</c:v>
                </c:pt>
                <c:pt idx="4">
                  <c:v>-8.5238037746244739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52896"/>
        <c:axId val="156755072"/>
      </c:scatterChart>
      <c:valAx>
        <c:axId val="156752896"/>
        <c:scaling>
          <c:orientation val="minMax"/>
          <c:min val="0.60000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0"/>
                  <a:t>ln(</a:t>
                </a: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/(mmol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755072"/>
        <c:crossesAt val="-8.6"/>
        <c:crossBetween val="midCat"/>
      </c:valAx>
      <c:valAx>
        <c:axId val="156755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>
                    <a:latin typeface="+mn-lt"/>
                  </a:rPr>
                  <a:t>ln(</a:t>
                </a: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A</a:t>
                </a:r>
                <a:r>
                  <a:rPr lang="en-US" sz="2000"/>
                  <a:t>/(mmol kg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 min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752896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power"/>
            <c:dispRSqr val="1"/>
            <c:dispEq val="1"/>
            <c:trendlineLbl>
              <c:layout>
                <c:manualLayout>
                  <c:x val="-7.5168833307444574E-2"/>
                  <c:y val="5.4654271406472235E-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analysis'!$B$20:$B$24</c:f>
              <c:numCache>
                <c:formatCode>General</c:formatCode>
                <c:ptCount val="5"/>
                <c:pt idx="0">
                  <c:v>7.4584999999999999</c:v>
                </c:pt>
                <c:pt idx="1">
                  <c:v>5.6154999999999999</c:v>
                </c:pt>
                <c:pt idx="2">
                  <c:v>4.2480000000000002</c:v>
                </c:pt>
                <c:pt idx="3">
                  <c:v>3.1589999999999998</c:v>
                </c:pt>
                <c:pt idx="4">
                  <c:v>2.2444999999999999</c:v>
                </c:pt>
              </c:numCache>
            </c:numRef>
          </c:xVal>
          <c:yVal>
            <c:numRef>
              <c:f>'Linear analysis'!$F$20:$F$24</c:f>
              <c:numCache>
                <c:formatCode>0.00E+00</c:formatCode>
                <c:ptCount val="5"/>
                <c:pt idx="0">
                  <c:v>7.1056124991102575E-4</c:v>
                </c:pt>
                <c:pt idx="1">
                  <c:v>5.3961954587515093E-4</c:v>
                </c:pt>
                <c:pt idx="2">
                  <c:v>3.8801053455761973E-4</c:v>
                </c:pt>
                <c:pt idx="3">
                  <c:v>3.2732170735758179E-4</c:v>
                </c:pt>
                <c:pt idx="4">
                  <c:v>1.9868224372590664E-4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25472"/>
        <c:axId val="156839936"/>
      </c:scatterChart>
      <c:valAx>
        <c:axId val="15682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 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839936"/>
        <c:crosses val="autoZero"/>
        <c:crossBetween val="midCat"/>
      </c:valAx>
      <c:valAx>
        <c:axId val="156839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A</a:t>
                </a:r>
                <a:r>
                  <a:rPr lang="en-US" sz="2000"/>
                  <a:t> (mmol kg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 min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825472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4539200359236737E-2"/>
                  <c:y val="1.6633735894732174E-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analysis'!$B$20:$B$24</c:f>
              <c:numCache>
                <c:formatCode>General</c:formatCode>
                <c:ptCount val="5"/>
                <c:pt idx="0">
                  <c:v>7.4584999999999999</c:v>
                </c:pt>
                <c:pt idx="1">
                  <c:v>5.6154999999999999</c:v>
                </c:pt>
                <c:pt idx="2">
                  <c:v>4.2480000000000002</c:v>
                </c:pt>
                <c:pt idx="3">
                  <c:v>3.1589999999999998</c:v>
                </c:pt>
                <c:pt idx="4">
                  <c:v>2.2444999999999999</c:v>
                </c:pt>
              </c:numCache>
            </c:numRef>
          </c:xVal>
          <c:yVal>
            <c:numRef>
              <c:f>'Linear analysis'!$F$20:$F$24</c:f>
              <c:numCache>
                <c:formatCode>0.00E+00</c:formatCode>
                <c:ptCount val="5"/>
                <c:pt idx="0">
                  <c:v>7.1056124991102575E-4</c:v>
                </c:pt>
                <c:pt idx="1">
                  <c:v>5.3961954587515093E-4</c:v>
                </c:pt>
                <c:pt idx="2">
                  <c:v>3.8801053455761973E-4</c:v>
                </c:pt>
                <c:pt idx="3">
                  <c:v>3.2732170735758179E-4</c:v>
                </c:pt>
                <c:pt idx="4">
                  <c:v>1.9868224372590664E-4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865280"/>
        <c:axId val="156867200"/>
      </c:scatterChart>
      <c:valAx>
        <c:axId val="15686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 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867200"/>
        <c:crosses val="autoZero"/>
        <c:crossBetween val="midCat"/>
      </c:valAx>
      <c:valAx>
        <c:axId val="156867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A</a:t>
                </a:r>
                <a:r>
                  <a:rPr lang="en-US" sz="2000"/>
                  <a:t> (mmol kg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 min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686528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5134293726809812E-2"/>
                  <c:y val="3.0646522540688143E-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analysis'!$J$20:$J$24</c:f>
              <c:numCache>
                <c:formatCode>General</c:formatCode>
                <c:ptCount val="5"/>
                <c:pt idx="0">
                  <c:v>6.5790000000000006</c:v>
                </c:pt>
                <c:pt idx="1">
                  <c:v>4.9690000000000003</c:v>
                </c:pt>
                <c:pt idx="2">
                  <c:v>3.7126666666666668</c:v>
                </c:pt>
                <c:pt idx="3">
                  <c:v>2.7216666666666662</c:v>
                </c:pt>
              </c:numCache>
            </c:numRef>
          </c:xVal>
          <c:yVal>
            <c:numRef>
              <c:f>'Linear analysis'!$K$20:$K$24</c:f>
              <c:numCache>
                <c:formatCode>0.00E+00</c:formatCode>
                <c:ptCount val="5"/>
                <c:pt idx="0">
                  <c:v>6.2509039789308851E-4</c:v>
                </c:pt>
                <c:pt idx="1">
                  <c:v>4.6381504021638531E-4</c:v>
                </c:pt>
                <c:pt idx="2">
                  <c:v>3.5627152825649065E-4</c:v>
                </c:pt>
                <c:pt idx="3">
                  <c:v>2.5295894049357669E-4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97344"/>
        <c:axId val="157120000"/>
      </c:scatterChart>
      <c:valAx>
        <c:axId val="15709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 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7120000"/>
        <c:crosses val="autoZero"/>
        <c:crossBetween val="midCat"/>
      </c:valAx>
      <c:valAx>
        <c:axId val="157120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A</a:t>
                </a:r>
                <a:r>
                  <a:rPr lang="en-US" sz="2000"/>
                  <a:t> (mmol kg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 min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7097344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>
                <a:solidFill>
                  <a:schemeClr val="tx1"/>
                </a:solidFill>
              </a:ln>
            </c:spPr>
            <c:trendlineType val="linear"/>
            <c:forward val="40"/>
            <c:dispRSqr val="1"/>
            <c:dispEq val="1"/>
            <c:trendlineLbl>
              <c:layout>
                <c:manualLayout>
                  <c:x val="-0.32819864053613818"/>
                  <c:y val="-0.59603934142271431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analysis'!$A$9:$A$11</c:f>
              <c:numCache>
                <c:formatCode>General</c:formatCode>
                <c:ptCount val="3"/>
                <c:pt idx="0">
                  <c:v>0</c:v>
                </c:pt>
                <c:pt idx="1">
                  <c:v>14</c:v>
                </c:pt>
                <c:pt idx="2">
                  <c:v>28</c:v>
                </c:pt>
              </c:numCache>
            </c:numRef>
          </c:xVal>
          <c:yVal>
            <c:numRef>
              <c:f>'Linear analysis'!$B$9:$B$11</c:f>
              <c:numCache>
                <c:formatCode>General</c:formatCode>
                <c:ptCount val="3"/>
                <c:pt idx="0">
                  <c:v>8.5060000000000002</c:v>
                </c:pt>
                <c:pt idx="1">
                  <c:v>6.4109999999999996</c:v>
                </c:pt>
                <c:pt idx="2">
                  <c:v>4.82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/>
            </c:spPr>
            <c:trendlineType val="linear"/>
            <c:forward val="40"/>
            <c:backward val="14"/>
            <c:dispRSqr val="1"/>
            <c:dispEq val="1"/>
            <c:trendlineLbl>
              <c:layout>
                <c:manualLayout>
                  <c:x val="-0.39607728049964691"/>
                  <c:y val="-0.4365440796226799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analysis'!$A$10:$A$12</c:f>
              <c:numCache>
                <c:formatCode>General</c:formatCode>
                <c:ptCount val="3"/>
                <c:pt idx="0">
                  <c:v>14</c:v>
                </c:pt>
                <c:pt idx="1">
                  <c:v>28</c:v>
                </c:pt>
                <c:pt idx="2">
                  <c:v>42</c:v>
                </c:pt>
              </c:numCache>
            </c:numRef>
          </c:xVal>
          <c:yVal>
            <c:numRef>
              <c:f>'Linear analysis'!$B$10:$B$12</c:f>
              <c:numCache>
                <c:formatCode>General</c:formatCode>
                <c:ptCount val="3"/>
                <c:pt idx="0">
                  <c:v>6.4109999999999996</c:v>
                </c:pt>
                <c:pt idx="1">
                  <c:v>4.82</c:v>
                </c:pt>
                <c:pt idx="2">
                  <c:v>3.6760000000000002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/>
            </c:spPr>
            <c:trendlineType val="linear"/>
            <c:forward val="25"/>
            <c:backward val="30"/>
            <c:dispRSqr val="1"/>
            <c:dispEq val="1"/>
            <c:trendlineLbl>
              <c:layout>
                <c:manualLayout>
                  <c:x val="-0.23626055886555641"/>
                  <c:y val="-0.2996803576966995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analysis'!$A$11:$A$13</c:f>
              <c:numCache>
                <c:formatCode>General</c:formatCode>
                <c:ptCount val="3"/>
                <c:pt idx="0">
                  <c:v>28</c:v>
                </c:pt>
                <c:pt idx="1">
                  <c:v>42</c:v>
                </c:pt>
                <c:pt idx="2">
                  <c:v>57</c:v>
                </c:pt>
              </c:numCache>
            </c:numRef>
          </c:xVal>
          <c:yVal>
            <c:numRef>
              <c:f>'Linear analysis'!$B$11:$B$13</c:f>
              <c:numCache>
                <c:formatCode>General</c:formatCode>
                <c:ptCount val="3"/>
                <c:pt idx="0">
                  <c:v>4.82</c:v>
                </c:pt>
                <c:pt idx="1">
                  <c:v>3.6760000000000002</c:v>
                </c:pt>
                <c:pt idx="2">
                  <c:v>2.6419999999999999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2700"/>
            </c:spPr>
            <c:trendlineType val="linear"/>
            <c:forward val="4"/>
            <c:backward val="42"/>
            <c:dispRSqr val="1"/>
            <c:dispEq val="1"/>
            <c:trendlineLbl>
              <c:layout>
                <c:manualLayout>
                  <c:x val="-3.4083920461308433E-2"/>
                  <c:y val="-0.1360850836400274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analysis'!$A$12:$A$14</c:f>
              <c:numCache>
                <c:formatCode>General</c:formatCode>
                <c:ptCount val="3"/>
                <c:pt idx="0">
                  <c:v>42</c:v>
                </c:pt>
                <c:pt idx="1">
                  <c:v>57</c:v>
                </c:pt>
                <c:pt idx="2">
                  <c:v>76</c:v>
                </c:pt>
              </c:numCache>
            </c:numRef>
          </c:xVal>
          <c:yVal>
            <c:numRef>
              <c:f>'Linear analysis'!$B$12:$B$14</c:f>
              <c:numCache>
                <c:formatCode>General</c:formatCode>
                <c:ptCount val="3"/>
                <c:pt idx="0">
                  <c:v>3.6760000000000002</c:v>
                </c:pt>
                <c:pt idx="1">
                  <c:v>2.6419999999999999</c:v>
                </c:pt>
                <c:pt idx="2">
                  <c:v>1.847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723648"/>
        <c:axId val="157734016"/>
      </c:scatterChart>
      <c:valAx>
        <c:axId val="157723648"/>
        <c:scaling>
          <c:orientation val="minMax"/>
          <c:max val="8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7734016"/>
        <c:crosses val="autoZero"/>
        <c:crossBetween val="midCat"/>
      </c:valAx>
      <c:valAx>
        <c:axId val="15773401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 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>
                    <a:latin typeface="+mn-lt"/>
                  </a:rPr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772364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exp"/>
            <c:dispRSqr val="1"/>
            <c:dispEq val="1"/>
            <c:trendlineLbl>
              <c:layout>
                <c:manualLayout>
                  <c:x val="-7.5134293726809812E-2"/>
                  <c:y val="3.0646522540688143E-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analysis'!$A$9:$A$14</c:f>
              <c:numCache>
                <c:formatCode>General</c:formatCode>
                <c:ptCount val="6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57</c:v>
                </c:pt>
                <c:pt idx="5">
                  <c:v>76</c:v>
                </c:pt>
              </c:numCache>
            </c:numRef>
          </c:xVal>
          <c:yVal>
            <c:numRef>
              <c:f>'Linear analysis'!$B$9:$B$14</c:f>
              <c:numCache>
                <c:formatCode>General</c:formatCode>
                <c:ptCount val="6"/>
                <c:pt idx="0">
                  <c:v>8.5060000000000002</c:v>
                </c:pt>
                <c:pt idx="1">
                  <c:v>6.4109999999999996</c:v>
                </c:pt>
                <c:pt idx="2">
                  <c:v>4.82</c:v>
                </c:pt>
                <c:pt idx="3">
                  <c:v>3.6760000000000002</c:v>
                </c:pt>
                <c:pt idx="4">
                  <c:v>2.6419999999999999</c:v>
                </c:pt>
                <c:pt idx="5">
                  <c:v>1.847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717248"/>
        <c:axId val="159739904"/>
      </c:scatterChart>
      <c:valAx>
        <c:axId val="15971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9739904"/>
        <c:crosses val="autoZero"/>
        <c:crossBetween val="midCat"/>
      </c:valAx>
      <c:valAx>
        <c:axId val="159739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 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>
                    <a:latin typeface="+mn-lt"/>
                  </a:rPr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971724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19050">
                <a:solidFill>
                  <a:schemeClr val="tx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5574730047356228E-2"/>
                  <c:y val="1.3843641865177302E-2"/>
                </c:manualLayout>
              </c:layout>
              <c:numFmt formatCode="0.000E+00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'Linear analysis'!$A$9:$A$14</c:f>
              <c:numCache>
                <c:formatCode>General</c:formatCode>
                <c:ptCount val="6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57</c:v>
                </c:pt>
                <c:pt idx="5">
                  <c:v>76</c:v>
                </c:pt>
              </c:numCache>
            </c:numRef>
          </c:xVal>
          <c:yVal>
            <c:numRef>
              <c:f>'Linear analysis'!$C$9:$C$14</c:f>
              <c:numCache>
                <c:formatCode>General</c:formatCode>
                <c:ptCount val="6"/>
                <c:pt idx="0">
                  <c:v>2.1407717968314417</c:v>
                </c:pt>
                <c:pt idx="1">
                  <c:v>1.8580152650051203</c:v>
                </c:pt>
                <c:pt idx="2">
                  <c:v>1.572773928062509</c:v>
                </c:pt>
                <c:pt idx="3">
                  <c:v>1.3018252044934406</c:v>
                </c:pt>
                <c:pt idx="4">
                  <c:v>0.97153620610013358</c:v>
                </c:pt>
                <c:pt idx="5">
                  <c:v>0.61356270121710288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5200"/>
        <c:axId val="161557120"/>
      </c:scatterChart>
      <c:valAx>
        <c:axId val="1615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61557120"/>
        <c:crosses val="autoZero"/>
        <c:crossBetween val="midCat"/>
      </c:valAx>
      <c:valAx>
        <c:axId val="16155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0"/>
                  <a:t>ln(</a:t>
                </a:r>
                <a:r>
                  <a:rPr lang="en-US" sz="2000" i="1"/>
                  <a:t>c</a:t>
                </a:r>
                <a:r>
                  <a:rPr lang="en-US" sz="2000" baseline="-25000"/>
                  <a:t>A</a:t>
                </a:r>
                <a:r>
                  <a:rPr lang="en-US" sz="2000"/>
                  <a:t>/(mmol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>
                    <a:latin typeface="+mn-lt"/>
                  </a:rPr>
                  <a:t>3</a:t>
                </a:r>
                <a:r>
                  <a:rPr lang="en-US" sz="2000"/>
                  <a:t>))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6155520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'Linear analysis'!$B$20:$B$24</c:f>
              <c:numCache>
                <c:formatCode>General</c:formatCode>
                <c:ptCount val="5"/>
                <c:pt idx="0">
                  <c:v>7.4584999999999999</c:v>
                </c:pt>
                <c:pt idx="1">
                  <c:v>5.6154999999999999</c:v>
                </c:pt>
                <c:pt idx="2">
                  <c:v>4.2480000000000002</c:v>
                </c:pt>
                <c:pt idx="3">
                  <c:v>3.1589999999999998</c:v>
                </c:pt>
                <c:pt idx="4">
                  <c:v>2.2444999999999999</c:v>
                </c:pt>
              </c:numCache>
            </c:numRef>
          </c:xVal>
          <c:yVal>
            <c:numRef>
              <c:f>'Linear analysis'!$F$20:$F$24</c:f>
              <c:numCache>
                <c:formatCode>0.00E+00</c:formatCode>
                <c:ptCount val="5"/>
                <c:pt idx="0">
                  <c:v>7.1056124991102575E-4</c:v>
                </c:pt>
                <c:pt idx="1">
                  <c:v>5.3961954587515093E-4</c:v>
                </c:pt>
                <c:pt idx="2">
                  <c:v>3.8801053455761973E-4</c:v>
                </c:pt>
                <c:pt idx="3">
                  <c:v>3.2732170735758179E-4</c:v>
                </c:pt>
                <c:pt idx="4">
                  <c:v>1.9868224372590664E-4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33280"/>
        <c:axId val="113239168"/>
      </c:scatterChart>
      <c:valAx>
        <c:axId val="11323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3239168"/>
        <c:crosses val="autoZero"/>
        <c:crossBetween val="midCat"/>
      </c:valAx>
      <c:valAx>
        <c:axId val="11323916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323328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pageSetup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500062</xdr:colOff>
      <xdr:row>0</xdr:row>
      <xdr:rowOff>133350</xdr:rowOff>
    </xdr:from>
    <xdr:to>
      <xdr:col>13</xdr:col>
      <xdr:colOff>104775</xdr:colOff>
      <xdr:row>12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abSelected="1" workbookViewId="0">
      <selection activeCell="A2" sqref="A2"/>
    </sheetView>
  </sheetViews>
  <sheetFormatPr defaultRowHeight="15" x14ac:dyDescent="0.25"/>
  <cols>
    <col min="2" max="2" width="12" bestFit="1" customWidth="1"/>
    <col min="3" max="3" width="10.28515625" bestFit="1" customWidth="1"/>
    <col min="8" max="8" width="12" bestFit="1" customWidth="1"/>
    <col min="9" max="10" width="10.7109375" customWidth="1"/>
  </cols>
  <sheetData>
    <row r="1" spans="1:10" x14ac:dyDescent="0.25">
      <c r="A1" s="17" t="s">
        <v>61</v>
      </c>
    </row>
    <row r="3" spans="1:10" x14ac:dyDescent="0.25">
      <c r="A3" t="s">
        <v>2</v>
      </c>
      <c r="B3">
        <v>4.0140000000000002E-2</v>
      </c>
      <c r="C3" t="s">
        <v>3</v>
      </c>
    </row>
    <row r="4" spans="1:10" x14ac:dyDescent="0.25">
      <c r="A4" t="s">
        <v>4</v>
      </c>
      <c r="B4" s="5">
        <v>1.906E-4</v>
      </c>
      <c r="C4" t="s">
        <v>5</v>
      </c>
    </row>
    <row r="6" spans="1:10" x14ac:dyDescent="0.25">
      <c r="A6" s="18" t="s">
        <v>62</v>
      </c>
    </row>
    <row r="7" spans="1:10" ht="15.75" thickBot="1" x14ac:dyDescent="0.3"/>
    <row r="8" spans="1:10" ht="37.5" thickBot="1" x14ac:dyDescent="0.3">
      <c r="A8" s="1" t="s">
        <v>0</v>
      </c>
      <c r="B8" s="2" t="s">
        <v>1</v>
      </c>
      <c r="C8" t="s">
        <v>19</v>
      </c>
    </row>
    <row r="9" spans="1:10" ht="15.75" x14ac:dyDescent="0.25">
      <c r="A9" s="3">
        <v>0</v>
      </c>
      <c r="B9" s="3">
        <v>8.5060000000000002</v>
      </c>
      <c r="C9">
        <f>LN(B9)</f>
        <v>2.1407717968314417</v>
      </c>
    </row>
    <row r="10" spans="1:10" ht="15.75" x14ac:dyDescent="0.25">
      <c r="A10" s="3">
        <v>14</v>
      </c>
      <c r="B10" s="3">
        <v>6.4109999999999996</v>
      </c>
      <c r="C10">
        <f t="shared" ref="C10:C14" si="0">LN(B10)</f>
        <v>1.8580152650051203</v>
      </c>
    </row>
    <row r="11" spans="1:10" ht="15.75" x14ac:dyDescent="0.25">
      <c r="A11" s="3">
        <v>28</v>
      </c>
      <c r="B11" s="3">
        <v>4.82</v>
      </c>
      <c r="C11">
        <f t="shared" si="0"/>
        <v>1.572773928062509</v>
      </c>
    </row>
    <row r="12" spans="1:10" ht="15.75" x14ac:dyDescent="0.25">
      <c r="A12" s="3">
        <v>42</v>
      </c>
      <c r="B12" s="3">
        <v>3.6760000000000002</v>
      </c>
      <c r="C12">
        <f t="shared" si="0"/>
        <v>1.3018252044934406</v>
      </c>
    </row>
    <row r="13" spans="1:10" ht="15.75" x14ac:dyDescent="0.25">
      <c r="A13" s="3">
        <v>57</v>
      </c>
      <c r="B13" s="3">
        <v>2.6419999999999999</v>
      </c>
      <c r="C13">
        <f t="shared" si="0"/>
        <v>0.97153620610013358</v>
      </c>
    </row>
    <row r="14" spans="1:10" ht="16.5" thickBot="1" x14ac:dyDescent="0.35">
      <c r="A14" s="4">
        <v>76</v>
      </c>
      <c r="B14" s="4">
        <v>1.847</v>
      </c>
      <c r="C14">
        <f t="shared" si="0"/>
        <v>0.61356270121710288</v>
      </c>
      <c r="H14" s="7"/>
    </row>
    <row r="16" spans="1:10" x14ac:dyDescent="0.25">
      <c r="A16" s="18" t="s">
        <v>63</v>
      </c>
      <c r="J16" s="18" t="s">
        <v>67</v>
      </c>
    </row>
    <row r="18" spans="1:11" x14ac:dyDescent="0.25">
      <c r="A18" t="s">
        <v>6</v>
      </c>
      <c r="B18" t="s">
        <v>18</v>
      </c>
      <c r="C18" t="s">
        <v>13</v>
      </c>
      <c r="D18" t="s">
        <v>14</v>
      </c>
      <c r="E18" t="s">
        <v>15</v>
      </c>
      <c r="F18" s="6" t="s">
        <v>16</v>
      </c>
      <c r="G18" t="s">
        <v>19</v>
      </c>
      <c r="H18" t="s">
        <v>20</v>
      </c>
      <c r="J18" t="s">
        <v>18</v>
      </c>
      <c r="K18" s="6" t="s">
        <v>49</v>
      </c>
    </row>
    <row r="19" spans="1:11" x14ac:dyDescent="0.25">
      <c r="A19" t="s">
        <v>8</v>
      </c>
      <c r="F19" t="s">
        <v>17</v>
      </c>
    </row>
    <row r="20" spans="1:11" x14ac:dyDescent="0.25">
      <c r="A20" s="6" t="s">
        <v>7</v>
      </c>
      <c r="B20">
        <f>(B9+B10)/2</f>
        <v>7.4584999999999999</v>
      </c>
      <c r="C20">
        <f>B10-B9</f>
        <v>-2.0950000000000006</v>
      </c>
      <c r="D20">
        <f>A10-A9</f>
        <v>14</v>
      </c>
      <c r="E20">
        <f>C20/D20</f>
        <v>-0.14964285714285719</v>
      </c>
      <c r="F20" s="5">
        <f>-$B$4/$B$3*E20</f>
        <v>7.1056124991102575E-4</v>
      </c>
      <c r="G20">
        <f>LN(B20)</f>
        <v>2.0093543216118479</v>
      </c>
      <c r="H20">
        <f>LN(F20)</f>
        <v>-7.2494554073713848</v>
      </c>
      <c r="J20">
        <f>AVERAGE(B9:B11)</f>
        <v>6.5790000000000006</v>
      </c>
      <c r="K20" s="5">
        <f>-SLOPE(B9:B11,A9:A11)*$B$4/$B$3</f>
        <v>6.2509039789308851E-4</v>
      </c>
    </row>
    <row r="21" spans="1:11" x14ac:dyDescent="0.25">
      <c r="A21" s="6" t="s">
        <v>9</v>
      </c>
      <c r="B21">
        <f>(B10+B11)/2</f>
        <v>5.6154999999999999</v>
      </c>
      <c r="C21">
        <f>B11-B10</f>
        <v>-1.5909999999999993</v>
      </c>
      <c r="D21">
        <f>A11-A10</f>
        <v>14</v>
      </c>
      <c r="E21">
        <f t="shared" ref="E21:E24" si="1">C21/D21</f>
        <v>-0.11364285714285709</v>
      </c>
      <c r="F21" s="5">
        <f t="shared" ref="F21:F24" si="2">-$B$4/$B$3*E21</f>
        <v>5.3961954587515093E-4</v>
      </c>
      <c r="G21">
        <f t="shared" ref="G21:G24" si="3">LN(B21)</f>
        <v>1.7255306314209538</v>
      </c>
      <c r="H21">
        <f t="shared" ref="H21:H24" si="4">LN(F21)</f>
        <v>-7.5246462113898369</v>
      </c>
      <c r="J21">
        <f t="shared" ref="J21:J23" si="5">AVERAGE(B10:B12)</f>
        <v>4.9690000000000003</v>
      </c>
      <c r="K21" s="5">
        <f t="shared" ref="K21:K23" si="6">-SLOPE(B10:B12,A10:A12)*$B$4/$B$3</f>
        <v>4.6381504021638531E-4</v>
      </c>
    </row>
    <row r="22" spans="1:11" x14ac:dyDescent="0.25">
      <c r="A22" s="6" t="s">
        <v>10</v>
      </c>
      <c r="B22">
        <f>(B11+B12)/2</f>
        <v>4.2480000000000002</v>
      </c>
      <c r="C22">
        <f>B12-B11</f>
        <v>-1.1440000000000001</v>
      </c>
      <c r="D22">
        <f>A12-A11</f>
        <v>14</v>
      </c>
      <c r="E22">
        <f t="shared" si="1"/>
        <v>-8.1714285714285725E-2</v>
      </c>
      <c r="F22" s="5">
        <f t="shared" si="2"/>
        <v>3.8801053455761973E-4</v>
      </c>
      <c r="G22">
        <f t="shared" si="3"/>
        <v>1.4464482839396378</v>
      </c>
      <c r="H22">
        <f t="shared" si="4"/>
        <v>-7.8544780677878796</v>
      </c>
      <c r="J22">
        <f t="shared" si="5"/>
        <v>3.7126666666666668</v>
      </c>
      <c r="K22" s="5">
        <f t="shared" si="6"/>
        <v>3.5627152825649065E-4</v>
      </c>
    </row>
    <row r="23" spans="1:11" x14ac:dyDescent="0.25">
      <c r="A23" s="6" t="s">
        <v>11</v>
      </c>
      <c r="B23">
        <f>(B12+B13)/2</f>
        <v>3.1589999999999998</v>
      </c>
      <c r="C23">
        <f>B13-B12</f>
        <v>-1.0340000000000003</v>
      </c>
      <c r="D23">
        <f>A13-A12</f>
        <v>15</v>
      </c>
      <c r="E23">
        <f t="shared" si="1"/>
        <v>-6.8933333333333346E-2</v>
      </c>
      <c r="F23" s="5">
        <f t="shared" si="2"/>
        <v>3.2732170735758179E-4</v>
      </c>
      <c r="G23">
        <f t="shared" si="3"/>
        <v>1.1502555218199482</v>
      </c>
      <c r="H23">
        <f t="shared" si="4"/>
        <v>-8.0245670561461999</v>
      </c>
      <c r="J23">
        <f t="shared" si="5"/>
        <v>2.7216666666666662</v>
      </c>
      <c r="K23" s="5">
        <f t="shared" si="6"/>
        <v>2.5295894049357669E-4</v>
      </c>
    </row>
    <row r="24" spans="1:11" x14ac:dyDescent="0.25">
      <c r="A24" s="6" t="s">
        <v>12</v>
      </c>
      <c r="B24">
        <f>(B13+B14)/2</f>
        <v>2.2444999999999999</v>
      </c>
      <c r="C24">
        <f>B14-B13</f>
        <v>-0.79499999999999993</v>
      </c>
      <c r="D24">
        <f>A14-A13</f>
        <v>19</v>
      </c>
      <c r="E24">
        <f t="shared" si="1"/>
        <v>-4.1842105263157889E-2</v>
      </c>
      <c r="F24" s="5">
        <f t="shared" si="2"/>
        <v>1.9868224372590664E-4</v>
      </c>
      <c r="G24">
        <f t="shared" si="3"/>
        <v>0.80848277923984968</v>
      </c>
      <c r="H24">
        <f t="shared" si="4"/>
        <v>-8.5238037746244739</v>
      </c>
    </row>
    <row r="25" spans="1:11" x14ac:dyDescent="0.25">
      <c r="A25" s="6"/>
      <c r="F25" s="5"/>
    </row>
    <row r="26" spans="1:11" x14ac:dyDescent="0.25">
      <c r="A26" s="6"/>
      <c r="G26" s="5" t="s">
        <v>64</v>
      </c>
      <c r="H26">
        <f>INTERCEPT(H20:H24,G20:G24)</f>
        <v>-9.3019849166131525</v>
      </c>
    </row>
    <row r="27" spans="1:11" x14ac:dyDescent="0.25">
      <c r="G27" t="s">
        <v>65</v>
      </c>
      <c r="H27">
        <f>SLOPE(H20:H24,G20:G24)</f>
        <v>1.027016890053025</v>
      </c>
      <c r="I27" s="6" t="s">
        <v>66</v>
      </c>
    </row>
    <row r="28" spans="1:11" x14ac:dyDescent="0.25">
      <c r="G28" t="s">
        <v>48</v>
      </c>
      <c r="H28">
        <f>EXP(H26)</f>
        <v>9.1242941984053726E-5</v>
      </c>
    </row>
    <row r="30" spans="1:11" x14ac:dyDescent="0.25">
      <c r="A30" s="18" t="s">
        <v>68</v>
      </c>
    </row>
    <row r="32" spans="1:11" x14ac:dyDescent="0.25">
      <c r="A32" t="s">
        <v>21</v>
      </c>
      <c r="H32" t="s">
        <v>47</v>
      </c>
    </row>
    <row r="34" spans="1:13" x14ac:dyDescent="0.25">
      <c r="A34" t="s">
        <v>22</v>
      </c>
      <c r="H34" t="s">
        <v>22</v>
      </c>
    </row>
    <row r="35" spans="1:13" ht="15.75" thickBot="1" x14ac:dyDescent="0.3"/>
    <row r="36" spans="1:13" x14ac:dyDescent="0.25">
      <c r="A36" s="11" t="s">
        <v>23</v>
      </c>
      <c r="B36" s="11"/>
      <c r="H36" s="11" t="s">
        <v>23</v>
      </c>
      <c r="I36" s="11"/>
    </row>
    <row r="37" spans="1:13" x14ac:dyDescent="0.25">
      <c r="A37" s="8" t="s">
        <v>24</v>
      </c>
      <c r="B37" s="8">
        <v>0.99284375120130863</v>
      </c>
      <c r="H37" s="8" t="s">
        <v>24</v>
      </c>
      <c r="I37" s="8">
        <v>0.99943973792953733</v>
      </c>
    </row>
    <row r="38" spans="1:13" x14ac:dyDescent="0.25">
      <c r="A38" s="8" t="s">
        <v>25</v>
      </c>
      <c r="B38" s="8">
        <v>0.98573871429948612</v>
      </c>
      <c r="H38" s="8" t="s">
        <v>25</v>
      </c>
      <c r="I38" s="8">
        <v>0.99887978975266223</v>
      </c>
    </row>
    <row r="39" spans="1:13" x14ac:dyDescent="0.25">
      <c r="A39" s="8" t="s">
        <v>26</v>
      </c>
      <c r="B39" s="8">
        <v>0.98098495239931482</v>
      </c>
      <c r="H39" s="8" t="s">
        <v>26</v>
      </c>
      <c r="I39" s="8">
        <v>0.74887978975266223</v>
      </c>
    </row>
    <row r="40" spans="1:13" x14ac:dyDescent="0.25">
      <c r="A40" s="8" t="s">
        <v>27</v>
      </c>
      <c r="B40" s="8">
        <v>6.7199861001231209E-2</v>
      </c>
      <c r="H40" s="8" t="s">
        <v>27</v>
      </c>
      <c r="I40" s="8">
        <v>1.7497664480262594E-5</v>
      </c>
    </row>
    <row r="41" spans="1:13" ht="15.75" thickBot="1" x14ac:dyDescent="0.3">
      <c r="A41" s="9" t="s">
        <v>28</v>
      </c>
      <c r="B41" s="9">
        <v>5</v>
      </c>
      <c r="H41" s="9" t="s">
        <v>28</v>
      </c>
      <c r="I41" s="9">
        <v>5</v>
      </c>
    </row>
    <row r="43" spans="1:13" ht="15.75" thickBot="1" x14ac:dyDescent="0.3">
      <c r="A43" t="s">
        <v>29</v>
      </c>
      <c r="H43" t="s">
        <v>29</v>
      </c>
    </row>
    <row r="44" spans="1:13" x14ac:dyDescent="0.25">
      <c r="A44" s="10"/>
      <c r="B44" s="10" t="s">
        <v>34</v>
      </c>
      <c r="C44" s="10" t="s">
        <v>35</v>
      </c>
      <c r="D44" s="10" t="s">
        <v>36</v>
      </c>
      <c r="E44" s="10" t="s">
        <v>37</v>
      </c>
      <c r="F44" s="10" t="s">
        <v>38</v>
      </c>
      <c r="H44" s="10"/>
      <c r="I44" s="10" t="s">
        <v>34</v>
      </c>
      <c r="J44" s="10" t="s">
        <v>35</v>
      </c>
      <c r="K44" s="10" t="s">
        <v>36</v>
      </c>
      <c r="L44" s="10" t="s">
        <v>37</v>
      </c>
      <c r="M44" s="10" t="s">
        <v>38</v>
      </c>
    </row>
    <row r="45" spans="1:13" x14ac:dyDescent="0.25">
      <c r="A45" s="8" t="s">
        <v>30</v>
      </c>
      <c r="B45" s="8">
        <v>1</v>
      </c>
      <c r="C45" s="8">
        <v>0.93639942303958423</v>
      </c>
      <c r="D45" s="8">
        <v>0.93639942303958423</v>
      </c>
      <c r="E45" s="8">
        <v>207.35971531598173</v>
      </c>
      <c r="F45" s="8">
        <v>7.2593087357356522E-4</v>
      </c>
      <c r="H45" s="8" t="s">
        <v>30</v>
      </c>
      <c r="I45" s="8">
        <v>1</v>
      </c>
      <c r="J45" s="8">
        <v>1.0920281801237007E-6</v>
      </c>
      <c r="K45" s="8">
        <v>1.0920281801237007E-6</v>
      </c>
      <c r="L45" s="8">
        <v>3566.7582656971672</v>
      </c>
      <c r="M45" s="8">
        <v>1.0342417448599092E-5</v>
      </c>
    </row>
    <row r="46" spans="1:13" x14ac:dyDescent="0.25">
      <c r="A46" s="8" t="s">
        <v>31</v>
      </c>
      <c r="B46" s="8">
        <v>3</v>
      </c>
      <c r="C46" s="8">
        <v>1.3547463955754383E-2</v>
      </c>
      <c r="D46" s="8">
        <v>4.5158213185847946E-3</v>
      </c>
      <c r="E46" s="8"/>
      <c r="F46" s="8"/>
      <c r="H46" s="8" t="s">
        <v>31</v>
      </c>
      <c r="I46" s="8">
        <v>4</v>
      </c>
      <c r="J46" s="8">
        <v>1.2246730490553728E-9</v>
      </c>
      <c r="K46" s="8">
        <v>3.061682622638432E-10</v>
      </c>
      <c r="L46" s="8"/>
      <c r="M46" s="8"/>
    </row>
    <row r="47" spans="1:13" ht="15.75" thickBot="1" x14ac:dyDescent="0.3">
      <c r="A47" s="9" t="s">
        <v>32</v>
      </c>
      <c r="B47" s="9">
        <v>4</v>
      </c>
      <c r="C47" s="9">
        <v>0.94994688699533858</v>
      </c>
      <c r="D47" s="9"/>
      <c r="E47" s="9"/>
      <c r="F47" s="9"/>
      <c r="H47" s="9" t="s">
        <v>32</v>
      </c>
      <c r="I47" s="9">
        <v>5</v>
      </c>
      <c r="J47" s="9">
        <v>1.0932528531727561E-6</v>
      </c>
      <c r="K47" s="9"/>
      <c r="L47" s="9"/>
      <c r="M47" s="9"/>
    </row>
    <row r="48" spans="1:13" ht="15.75" thickBot="1" x14ac:dyDescent="0.3"/>
    <row r="49" spans="1:16" x14ac:dyDescent="0.25">
      <c r="A49" s="10"/>
      <c r="B49" s="10" t="s">
        <v>39</v>
      </c>
      <c r="C49" s="10" t="s">
        <v>27</v>
      </c>
      <c r="D49" s="10" t="s">
        <v>40</v>
      </c>
      <c r="E49" s="10" t="s">
        <v>41</v>
      </c>
      <c r="F49" s="10" t="s">
        <v>42</v>
      </c>
      <c r="G49" s="10" t="s">
        <v>43</v>
      </c>
      <c r="H49" s="10"/>
      <c r="I49" s="10" t="s">
        <v>39</v>
      </c>
      <c r="J49" s="10" t="s">
        <v>27</v>
      </c>
      <c r="K49" s="10" t="s">
        <v>40</v>
      </c>
      <c r="L49" s="10" t="s">
        <v>41</v>
      </c>
      <c r="M49" s="10" t="s">
        <v>42</v>
      </c>
      <c r="N49" s="10" t="s">
        <v>43</v>
      </c>
      <c r="O49" s="10" t="s">
        <v>44</v>
      </c>
      <c r="P49" s="10" t="s">
        <v>45</v>
      </c>
    </row>
    <row r="50" spans="1:16" x14ac:dyDescent="0.25">
      <c r="A50" s="8" t="s">
        <v>33</v>
      </c>
      <c r="B50" s="8">
        <v>-9.3019849166131525</v>
      </c>
      <c r="C50" s="8">
        <v>0.10618833179163796</v>
      </c>
      <c r="D50" s="8">
        <v>-87.598936339497698</v>
      </c>
      <c r="E50" s="8">
        <v>3.2792198863308674E-6</v>
      </c>
      <c r="F50" s="8">
        <v>-9.6399235807876913</v>
      </c>
      <c r="G50" s="8">
        <v>-8.9640462524386137</v>
      </c>
      <c r="H50" s="8" t="s">
        <v>33</v>
      </c>
      <c r="I50" s="8">
        <v>0</v>
      </c>
      <c r="J50" s="8" t="e">
        <v>#N/A</v>
      </c>
      <c r="K50" s="8" t="e">
        <v>#N/A</v>
      </c>
      <c r="L50" s="8" t="e">
        <v>#N/A</v>
      </c>
      <c r="M50" s="8" t="e">
        <v>#N/A</v>
      </c>
      <c r="N50" s="8" t="e">
        <v>#N/A</v>
      </c>
      <c r="O50" s="8" t="e">
        <v>#N/A</v>
      </c>
      <c r="P50" s="8" t="e">
        <v>#N/A</v>
      </c>
    </row>
    <row r="51" spans="1:16" ht="15.75" thickBot="1" x14ac:dyDescent="0.3">
      <c r="A51" s="9" t="s">
        <v>46</v>
      </c>
      <c r="B51" s="9">
        <v>1.0270168900530252</v>
      </c>
      <c r="C51" s="9">
        <v>7.1320666322791187E-2</v>
      </c>
      <c r="D51" s="9">
        <v>14.399990115134866</v>
      </c>
      <c r="E51" s="9">
        <v>7.2593087357356522E-4</v>
      </c>
      <c r="F51" s="9">
        <v>0.80004269902368619</v>
      </c>
      <c r="G51" s="9">
        <v>1.2539910810823642</v>
      </c>
      <c r="H51" s="9" t="s">
        <v>46</v>
      </c>
      <c r="I51" s="9">
        <v>9.5305594798272616E-5</v>
      </c>
      <c r="J51" s="9">
        <v>1.5958113805767513E-6</v>
      </c>
      <c r="K51" s="9">
        <v>59.722343102872017</v>
      </c>
      <c r="L51" s="9">
        <v>4.7075245006305249E-7</v>
      </c>
      <c r="M51" s="9">
        <v>9.0874912101851361E-5</v>
      </c>
      <c r="N51" s="9">
        <v>9.9736277494693872E-5</v>
      </c>
      <c r="O51" s="9">
        <v>9.0874912101851361E-5</v>
      </c>
      <c r="P51" s="9">
        <v>9.9736277494693872E-5</v>
      </c>
    </row>
    <row r="53" spans="1:16" x14ac:dyDescent="0.25">
      <c r="A53" t="s">
        <v>48</v>
      </c>
      <c r="B53">
        <f>EXP(B50)</f>
        <v>9.1242941984053726E-5</v>
      </c>
    </row>
    <row r="56" spans="1:16" x14ac:dyDescent="0.25">
      <c r="A56" s="18" t="s">
        <v>70</v>
      </c>
      <c r="H56" s="18" t="s">
        <v>69</v>
      </c>
    </row>
    <row r="58" spans="1:16" x14ac:dyDescent="0.25">
      <c r="A58" t="s">
        <v>22</v>
      </c>
      <c r="H58" t="s">
        <v>22</v>
      </c>
    </row>
    <row r="59" spans="1:16" ht="15.75" thickBot="1" x14ac:dyDescent="0.3"/>
    <row r="60" spans="1:16" x14ac:dyDescent="0.25">
      <c r="A60" s="11" t="s">
        <v>23</v>
      </c>
      <c r="B60" s="11"/>
      <c r="H60" s="11" t="s">
        <v>23</v>
      </c>
      <c r="I60" s="11"/>
    </row>
    <row r="61" spans="1:16" x14ac:dyDescent="0.25">
      <c r="A61" s="8" t="s">
        <v>24</v>
      </c>
      <c r="B61" s="8">
        <v>0.99985128107917598</v>
      </c>
      <c r="H61" s="8" t="s">
        <v>24</v>
      </c>
      <c r="I61" s="8">
        <v>0.99994235917698082</v>
      </c>
    </row>
    <row r="62" spans="1:16" x14ac:dyDescent="0.25">
      <c r="A62" s="8" t="s">
        <v>25</v>
      </c>
      <c r="B62" s="8">
        <v>0.99970258427566938</v>
      </c>
      <c r="H62" s="8" t="s">
        <v>25</v>
      </c>
      <c r="I62" s="8">
        <v>0.99988472167642606</v>
      </c>
    </row>
    <row r="63" spans="1:16" x14ac:dyDescent="0.25">
      <c r="A63" s="8" t="s">
        <v>26</v>
      </c>
      <c r="B63" s="8">
        <v>0.9996282303445867</v>
      </c>
      <c r="H63" s="8" t="s">
        <v>26</v>
      </c>
      <c r="I63" s="8">
        <v>0.6665513883430928</v>
      </c>
    </row>
    <row r="64" spans="1:16" x14ac:dyDescent="0.25">
      <c r="A64" s="8" t="s">
        <v>27</v>
      </c>
      <c r="B64" s="8">
        <v>1.0905478616083264E-2</v>
      </c>
      <c r="H64" s="8" t="s">
        <v>27</v>
      </c>
      <c r="I64" s="8">
        <v>5.5332770724199605E-6</v>
      </c>
    </row>
    <row r="65" spans="1:16" ht="15.75" thickBot="1" x14ac:dyDescent="0.3">
      <c r="A65" s="9" t="s">
        <v>28</v>
      </c>
      <c r="B65" s="9">
        <v>6</v>
      </c>
      <c r="H65" s="9" t="s">
        <v>28</v>
      </c>
      <c r="I65" s="9">
        <v>4</v>
      </c>
    </row>
    <row r="67" spans="1:16" ht="15.75" thickBot="1" x14ac:dyDescent="0.3">
      <c r="A67" t="s">
        <v>29</v>
      </c>
      <c r="H67" t="s">
        <v>29</v>
      </c>
    </row>
    <row r="68" spans="1:16" x14ac:dyDescent="0.25">
      <c r="A68" s="10"/>
      <c r="B68" s="10" t="s">
        <v>34</v>
      </c>
      <c r="C68" s="10" t="s">
        <v>35</v>
      </c>
      <c r="D68" s="10" t="s">
        <v>36</v>
      </c>
      <c r="E68" s="10" t="s">
        <v>37</v>
      </c>
      <c r="F68" s="10" t="s">
        <v>38</v>
      </c>
      <c r="H68" s="10"/>
      <c r="I68" s="10" t="s">
        <v>34</v>
      </c>
      <c r="J68" s="10" t="s">
        <v>35</v>
      </c>
      <c r="K68" s="10" t="s">
        <v>36</v>
      </c>
      <c r="L68" s="10" t="s">
        <v>37</v>
      </c>
      <c r="M68" s="10" t="s">
        <v>38</v>
      </c>
    </row>
    <row r="69" spans="1:16" x14ac:dyDescent="0.25">
      <c r="A69" s="8" t="s">
        <v>30</v>
      </c>
      <c r="B69" s="8">
        <v>1</v>
      </c>
      <c r="C69" s="8">
        <v>1.5990290038737878</v>
      </c>
      <c r="D69" s="8">
        <v>1.5990290038737878</v>
      </c>
      <c r="E69" s="8">
        <v>13445.188031339085</v>
      </c>
      <c r="F69" s="8">
        <v>3.3174331484810881E-8</v>
      </c>
      <c r="H69" s="8" t="s">
        <v>30</v>
      </c>
      <c r="I69" s="8">
        <v>1</v>
      </c>
      <c r="J69" s="8">
        <v>7.9668817302543461E-7</v>
      </c>
      <c r="K69" s="8">
        <v>7.9668817302543461E-7</v>
      </c>
      <c r="L69" s="8">
        <v>26020.973171991216</v>
      </c>
      <c r="M69" s="8">
        <v>3.8428322848480119E-5</v>
      </c>
    </row>
    <row r="70" spans="1:16" x14ac:dyDescent="0.25">
      <c r="A70" s="8" t="s">
        <v>31</v>
      </c>
      <c r="B70" s="8">
        <v>4</v>
      </c>
      <c r="C70" s="8">
        <v>4.7571785538339732E-4</v>
      </c>
      <c r="D70" s="8">
        <v>1.1892946384584933E-4</v>
      </c>
      <c r="E70" s="8"/>
      <c r="F70" s="8"/>
      <c r="H70" s="8" t="s">
        <v>31</v>
      </c>
      <c r="I70" s="8">
        <v>3</v>
      </c>
      <c r="J70" s="8">
        <v>9.1851465480505234E-11</v>
      </c>
      <c r="K70" s="8">
        <v>3.0617155160168409E-11</v>
      </c>
      <c r="L70" s="8"/>
      <c r="M70" s="8"/>
    </row>
    <row r="71" spans="1:16" ht="15.75" thickBot="1" x14ac:dyDescent="0.3">
      <c r="A71" s="9" t="s">
        <v>32</v>
      </c>
      <c r="B71" s="9">
        <v>5</v>
      </c>
      <c r="C71" s="9">
        <v>1.5995047217291711</v>
      </c>
      <c r="D71" s="9"/>
      <c r="E71" s="9"/>
      <c r="F71" s="9"/>
      <c r="H71" s="9" t="s">
        <v>32</v>
      </c>
      <c r="I71" s="9">
        <v>4</v>
      </c>
      <c r="J71" s="9">
        <v>7.967800244909151E-7</v>
      </c>
      <c r="K71" s="9"/>
      <c r="L71" s="9"/>
      <c r="M71" s="9"/>
    </row>
    <row r="72" spans="1:16" ht="15.75" thickBot="1" x14ac:dyDescent="0.3"/>
    <row r="73" spans="1:16" x14ac:dyDescent="0.25">
      <c r="A73" s="10"/>
      <c r="B73" s="10" t="s">
        <v>39</v>
      </c>
      <c r="C73" s="10" t="s">
        <v>27</v>
      </c>
      <c r="D73" s="10" t="s">
        <v>40</v>
      </c>
      <c r="E73" s="10" t="s">
        <v>41</v>
      </c>
      <c r="F73" s="10" t="s">
        <v>42</v>
      </c>
      <c r="G73" s="10" t="s">
        <v>43</v>
      </c>
      <c r="H73" s="10"/>
      <c r="I73" s="10" t="s">
        <v>39</v>
      </c>
      <c r="J73" s="10" t="s">
        <v>27</v>
      </c>
      <c r="K73" s="10" t="s">
        <v>40</v>
      </c>
      <c r="L73" s="10" t="s">
        <v>41</v>
      </c>
      <c r="M73" s="10" t="s">
        <v>42</v>
      </c>
      <c r="N73" s="10" t="s">
        <v>43</v>
      </c>
      <c r="O73" s="10" t="s">
        <v>44</v>
      </c>
      <c r="P73" s="10" t="s">
        <v>45</v>
      </c>
    </row>
    <row r="74" spans="1:16" x14ac:dyDescent="0.25">
      <c r="A74" s="8" t="s">
        <v>33</v>
      </c>
      <c r="B74" s="8">
        <v>2.140125147058467</v>
      </c>
      <c r="C74" s="8">
        <v>7.7134682438344121E-3</v>
      </c>
      <c r="D74" s="8">
        <v>277.45303142579581</v>
      </c>
      <c r="E74" s="8">
        <v>1.012408408338441E-9</v>
      </c>
      <c r="F74" s="8">
        <v>2.1187091259087745</v>
      </c>
      <c r="G74" s="8">
        <v>2.1615411682081596</v>
      </c>
      <c r="H74" s="8" t="s">
        <v>33</v>
      </c>
      <c r="I74" s="8">
        <v>0</v>
      </c>
      <c r="J74" s="8" t="e">
        <v>#N/A</v>
      </c>
      <c r="K74" s="8" t="e">
        <v>#N/A</v>
      </c>
      <c r="L74" s="8" t="e">
        <v>#N/A</v>
      </c>
      <c r="M74" s="8" t="e">
        <v>#N/A</v>
      </c>
      <c r="N74" s="8" t="e">
        <v>#N/A</v>
      </c>
      <c r="O74" s="8" t="e">
        <v>#N/A</v>
      </c>
      <c r="P74" s="8" t="e">
        <v>#N/A</v>
      </c>
    </row>
    <row r="75" spans="1:16" ht="15.75" thickBot="1" x14ac:dyDescent="0.3">
      <c r="A75" s="9" t="s">
        <v>46</v>
      </c>
      <c r="B75" s="9">
        <v>-2.0194773182677667E-2</v>
      </c>
      <c r="C75" s="9">
        <v>1.7416285672342918E-4</v>
      </c>
      <c r="D75" s="9">
        <v>-115.95338732154003</v>
      </c>
      <c r="E75" s="9">
        <v>3.3174331484810881E-8</v>
      </c>
      <c r="F75" s="9">
        <v>-2.0678326793734696E-2</v>
      </c>
      <c r="G75" s="9">
        <v>-1.9711219571620638E-2</v>
      </c>
      <c r="H75" s="9" t="s">
        <v>46</v>
      </c>
      <c r="I75" s="9">
        <v>9.4524763962245859E-5</v>
      </c>
      <c r="J75" s="9">
        <v>5.8598140413650843E-7</v>
      </c>
      <c r="K75" s="9">
        <v>161.31017690149372</v>
      </c>
      <c r="L75" s="9">
        <v>5.2532172566971973E-7</v>
      </c>
      <c r="M75" s="9">
        <v>9.2659909607686666E-5</v>
      </c>
      <c r="N75" s="9">
        <v>9.6389618316805053E-5</v>
      </c>
      <c r="O75" s="9">
        <v>9.2659909607686666E-5</v>
      </c>
      <c r="P75" s="9">
        <v>9.6389618316805053E-5</v>
      </c>
    </row>
    <row r="77" spans="1:16" x14ac:dyDescent="0.25">
      <c r="A77" t="s">
        <v>48</v>
      </c>
      <c r="B77" s="12">
        <f>-B75*$B$4/$B$3</f>
        <v>9.5892470568469441E-5</v>
      </c>
      <c r="C77" s="12">
        <f>C75*$B$4/$B$3</f>
        <v>8.2699154189052322E-7</v>
      </c>
      <c r="I77" s="12"/>
      <c r="J77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activeCell="A2" sqref="A2"/>
    </sheetView>
  </sheetViews>
  <sheetFormatPr defaultRowHeight="15" x14ac:dyDescent="0.25"/>
  <cols>
    <col min="1" max="1" width="10.28515625" customWidth="1"/>
    <col min="2" max="2" width="13.28515625" customWidth="1"/>
    <col min="4" max="4" width="11.7109375" customWidth="1"/>
  </cols>
  <sheetData>
    <row r="1" spans="1:6" x14ac:dyDescent="0.25">
      <c r="A1" s="17" t="s">
        <v>54</v>
      </c>
    </row>
    <row r="3" spans="1:6" x14ac:dyDescent="0.25">
      <c r="A3" t="s">
        <v>2</v>
      </c>
      <c r="B3">
        <v>4.0140000000000002E-2</v>
      </c>
      <c r="C3" t="s">
        <v>3</v>
      </c>
    </row>
    <row r="4" spans="1:6" x14ac:dyDescent="0.25">
      <c r="A4" t="s">
        <v>4</v>
      </c>
      <c r="B4" s="5">
        <v>1.906E-4</v>
      </c>
      <c r="C4" t="s">
        <v>5</v>
      </c>
    </row>
    <row r="5" spans="1:6" x14ac:dyDescent="0.25">
      <c r="A5" t="s">
        <v>50</v>
      </c>
      <c r="B5" s="15">
        <v>8.5113923268342777</v>
      </c>
      <c r="C5" t="s">
        <v>51</v>
      </c>
    </row>
    <row r="6" spans="1:6" x14ac:dyDescent="0.25">
      <c r="A6" t="s">
        <v>48</v>
      </c>
      <c r="B6" s="15">
        <v>9.6144431634792404</v>
      </c>
      <c r="C6" t="s">
        <v>58</v>
      </c>
    </row>
    <row r="7" spans="1:6" x14ac:dyDescent="0.25">
      <c r="B7">
        <f>B6*0.00001</f>
        <v>9.6144431634792409E-5</v>
      </c>
      <c r="C7" t="s">
        <v>53</v>
      </c>
    </row>
    <row r="9" spans="1:6" x14ac:dyDescent="0.25">
      <c r="A9" t="str">
        <f>'Linear analysis'!A8</f>
        <v>time (min)</v>
      </c>
      <c r="B9" t="s">
        <v>52</v>
      </c>
      <c r="C9" t="s">
        <v>55</v>
      </c>
      <c r="D9" t="s">
        <v>56</v>
      </c>
      <c r="E9" t="s">
        <v>57</v>
      </c>
      <c r="F9" t="s">
        <v>60</v>
      </c>
    </row>
    <row r="10" spans="1:6" x14ac:dyDescent="0.25">
      <c r="A10">
        <f>'Linear analysis'!A9</f>
        <v>0</v>
      </c>
      <c r="B10">
        <f>'Linear analysis'!B9</f>
        <v>8.5060000000000002</v>
      </c>
      <c r="C10">
        <f>MAX(B10*0.01,0.03)</f>
        <v>8.5060000000000011E-2</v>
      </c>
      <c r="D10" s="13">
        <f>$B$5*EXP(-$B$3/$B$4*$B$7*A10)</f>
        <v>8.5113923268342777</v>
      </c>
      <c r="E10" s="13">
        <f>D10-B10</f>
        <v>5.3923268342774833E-3</v>
      </c>
      <c r="F10">
        <f>E10/C10</f>
        <v>6.3394390245444188E-2</v>
      </c>
    </row>
    <row r="11" spans="1:6" x14ac:dyDescent="0.25">
      <c r="A11">
        <f>'Linear analysis'!A10</f>
        <v>14</v>
      </c>
      <c r="B11">
        <f>'Linear analysis'!B10</f>
        <v>6.4109999999999996</v>
      </c>
      <c r="C11">
        <f t="shared" ref="C11:C15" si="0">MAX(B11*0.01,0.03)</f>
        <v>6.411E-2</v>
      </c>
      <c r="D11" s="13">
        <f t="shared" ref="D11:D15" si="1">$B$5*EXP(-$B$3/$B$4*$B$7*A11)</f>
        <v>6.4104908263429214</v>
      </c>
      <c r="E11" s="13">
        <f t="shared" ref="E11:E15" si="2">D11-B11</f>
        <v>-5.0917365707814355E-4</v>
      </c>
      <c r="F11">
        <f t="shared" ref="F11:F15" si="3">E11/C11</f>
        <v>-7.9421877566392685E-3</v>
      </c>
    </row>
    <row r="12" spans="1:6" x14ac:dyDescent="0.25">
      <c r="A12">
        <f>'Linear analysis'!A11</f>
        <v>28</v>
      </c>
      <c r="B12">
        <f>'Linear analysis'!B11</f>
        <v>4.82</v>
      </c>
      <c r="C12">
        <f t="shared" si="0"/>
        <v>4.8200000000000007E-2</v>
      </c>
      <c r="D12" s="13">
        <f t="shared" si="1"/>
        <v>4.8281633670047706</v>
      </c>
      <c r="E12" s="13">
        <f t="shared" si="2"/>
        <v>8.1633670047702722E-3</v>
      </c>
      <c r="F12">
        <f t="shared" si="3"/>
        <v>0.16936446067988115</v>
      </c>
    </row>
    <row r="13" spans="1:6" x14ac:dyDescent="0.25">
      <c r="A13">
        <f>'Linear analysis'!A12</f>
        <v>42</v>
      </c>
      <c r="B13">
        <f>'Linear analysis'!B12</f>
        <v>3.6760000000000002</v>
      </c>
      <c r="C13">
        <f t="shared" si="0"/>
        <v>3.6760000000000001E-2</v>
      </c>
      <c r="D13" s="13">
        <f t="shared" si="1"/>
        <v>3.6364082142810692</v>
      </c>
      <c r="E13" s="13">
        <f t="shared" si="2"/>
        <v>-3.9591785718930961E-2</v>
      </c>
      <c r="F13">
        <f t="shared" si="3"/>
        <v>-1.0770344319622132</v>
      </c>
    </row>
    <row r="14" spans="1:6" x14ac:dyDescent="0.25">
      <c r="A14">
        <f>'Linear analysis'!A13</f>
        <v>57</v>
      </c>
      <c r="B14">
        <f>'Linear analysis'!B13</f>
        <v>2.6419999999999999</v>
      </c>
      <c r="C14">
        <f t="shared" si="0"/>
        <v>0.03</v>
      </c>
      <c r="D14" s="13">
        <f t="shared" si="1"/>
        <v>2.6839213208958239</v>
      </c>
      <c r="E14" s="13">
        <f t="shared" si="2"/>
        <v>4.192132089582401E-2</v>
      </c>
      <c r="F14">
        <f t="shared" si="3"/>
        <v>1.3973773631941337</v>
      </c>
    </row>
    <row r="15" spans="1:6" x14ac:dyDescent="0.25">
      <c r="A15">
        <f>'Linear analysis'!A14</f>
        <v>76</v>
      </c>
      <c r="B15">
        <f>'Linear analysis'!B14</f>
        <v>1.847</v>
      </c>
      <c r="C15">
        <f t="shared" si="0"/>
        <v>0.03</v>
      </c>
      <c r="D15" s="13">
        <f t="shared" si="1"/>
        <v>1.8268077160343583</v>
      </c>
      <c r="E15" s="13">
        <f t="shared" si="2"/>
        <v>-2.0192283965641655E-2</v>
      </c>
      <c r="F15">
        <f t="shared" si="3"/>
        <v>-0.67307613218805518</v>
      </c>
    </row>
    <row r="17" spans="4:6" x14ac:dyDescent="0.25">
      <c r="D17" t="s">
        <v>59</v>
      </c>
      <c r="E17" s="16"/>
      <c r="F17" s="14">
        <f>SUMSQ(F10:F15)</f>
        <v>3.5984643901231297</v>
      </c>
    </row>
    <row r="18" spans="4:6" x14ac:dyDescent="0.25">
      <c r="E18" s="15"/>
      <c r="F1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</vt:vector>
  </HeadingPairs>
  <TitlesOfParts>
    <vt:vector size="9" baseType="lpstr">
      <vt:lpstr>Linear analysis</vt:lpstr>
      <vt:lpstr>Nonlinear analysis</vt:lpstr>
      <vt:lpstr>Chart ln</vt:lpstr>
      <vt:lpstr>Chart lin trend pow</vt:lpstr>
      <vt:lpstr>Chart lin</vt:lpstr>
      <vt:lpstr>Chart lin (2)</vt:lpstr>
      <vt:lpstr>Chart diff regress</vt:lpstr>
      <vt:lpstr>Chart integral direct</vt:lpstr>
      <vt:lpstr>Chart integral linearized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cp:lastPrinted>2013-06-08T00:45:51Z</cp:lastPrinted>
  <dcterms:created xsi:type="dcterms:W3CDTF">2013-06-06T19:42:58Z</dcterms:created>
  <dcterms:modified xsi:type="dcterms:W3CDTF">2013-09-02T23:38:16Z</dcterms:modified>
</cp:coreProperties>
</file>